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ublic_html\7386\"/>
    </mc:Choice>
  </mc:AlternateContent>
  <bookViews>
    <workbookView xWindow="90" yWindow="30" windowWidth="24585" windowHeight="13245"/>
  </bookViews>
  <sheets>
    <sheet name="Par BB Valuation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16" i="2"/>
  <c r="D17" i="2"/>
  <c r="D18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15" i="2"/>
  <c r="D14" i="2"/>
  <c r="D13" i="2"/>
  <c r="E21" i="2" l="1"/>
  <c r="C13" i="2"/>
  <c r="C14" i="2"/>
  <c r="G14" i="2"/>
  <c r="D33" i="2"/>
  <c r="C35" i="2"/>
  <c r="E14" i="2" l="1"/>
  <c r="F14" i="2" s="1"/>
  <c r="E15" i="2"/>
  <c r="F15" i="2" s="1"/>
  <c r="E16" i="2"/>
  <c r="F16" i="2" s="1"/>
  <c r="E17" i="2"/>
  <c r="F17" i="2" s="1"/>
  <c r="E18" i="2"/>
  <c r="F18" i="2" s="1"/>
  <c r="E19" i="2"/>
  <c r="E20" i="2"/>
  <c r="F20" i="2" s="1"/>
  <c r="F21" i="2"/>
  <c r="F22" i="2"/>
  <c r="E23" i="2"/>
  <c r="E24" i="2"/>
  <c r="E25" i="2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13" i="2"/>
  <c r="F13" i="2" s="1"/>
  <c r="A33" i="2"/>
  <c r="G13" i="2"/>
  <c r="F23" i="2"/>
  <c r="F24" i="2"/>
  <c r="F25" i="2"/>
  <c r="F19" i="2"/>
  <c r="G32" i="2" l="1"/>
  <c r="G33" i="2"/>
  <c r="G17" i="2"/>
  <c r="G20" i="2"/>
  <c r="G35" i="2"/>
  <c r="G29" i="2"/>
  <c r="G28" i="2"/>
  <c r="G27" i="2"/>
  <c r="G26" i="2"/>
  <c r="G18" i="2"/>
  <c r="G25" i="2"/>
  <c r="G24" i="2"/>
  <c r="G15" i="2"/>
  <c r="G31" i="2"/>
  <c r="G23" i="2"/>
  <c r="G16" i="2"/>
  <c r="G30" i="2"/>
  <c r="G22" i="2"/>
  <c r="G19" i="2"/>
  <c r="G21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13" i="2"/>
  <c r="G34" i="2" l="1"/>
  <c r="C9" i="2" l="1"/>
  <c r="C5" i="2"/>
  <c r="C33" i="2" l="1"/>
  <c r="H13" i="2"/>
  <c r="C23" i="2"/>
  <c r="C24" i="2"/>
  <c r="C26" i="2"/>
  <c r="C27" i="2"/>
  <c r="C17" i="2"/>
  <c r="C22" i="2"/>
  <c r="C25" i="2"/>
  <c r="C29" i="2"/>
  <c r="C18" i="2"/>
  <c r="C21" i="2"/>
  <c r="C28" i="2"/>
  <c r="C30" i="2"/>
  <c r="C15" i="2"/>
  <c r="H21" i="2" s="1"/>
  <c r="C31" i="2"/>
  <c r="C16" i="2"/>
  <c r="H23" i="2" s="1"/>
  <c r="C32" i="2"/>
  <c r="H32" i="2" s="1"/>
  <c r="C19" i="2"/>
  <c r="C20" i="2"/>
  <c r="H25" i="2" s="1"/>
  <c r="H22" i="2" l="1"/>
  <c r="H17" i="2"/>
  <c r="H20" i="2"/>
  <c r="H18" i="2"/>
  <c r="H26" i="2"/>
  <c r="H19" i="2"/>
  <c r="H33" i="2"/>
  <c r="H14" i="2"/>
  <c r="H16" i="2"/>
  <c r="H29" i="2"/>
  <c r="H30" i="2"/>
  <c r="H15" i="2"/>
  <c r="H28" i="2"/>
  <c r="H24" i="2"/>
  <c r="H31" i="2"/>
  <c r="H27" i="2"/>
  <c r="H34" i="2" l="1"/>
  <c r="C37" i="2" s="1"/>
</calcChain>
</file>

<file path=xl/sharedStrings.xml><?xml version="1.0" encoding="utf-8"?>
<sst xmlns="http://schemas.openxmlformats.org/spreadsheetml/2006/main" count="20" uniqueCount="19">
  <si>
    <t>T</t>
  </si>
  <si>
    <t>C/2</t>
  </si>
  <si>
    <t>Par Bond</t>
  </si>
  <si>
    <t>Coupon</t>
  </si>
  <si>
    <t>Principal</t>
  </si>
  <si>
    <t>Coupon (S.A.)</t>
  </si>
  <si>
    <t>YTM US Gov.-30yr</t>
  </si>
  <si>
    <t>T-t</t>
  </si>
  <si>
    <t>YTM FC-10yr</t>
  </si>
  <si>
    <t>RG (payments)</t>
  </si>
  <si>
    <t>E[PV_CF]</t>
  </si>
  <si>
    <t>E[NPV-Bond]</t>
  </si>
  <si>
    <t>Sum of CFs</t>
  </si>
  <si>
    <t>Country Spread</t>
  </si>
  <si>
    <t>PV_CF</t>
  </si>
  <si>
    <t>T (years)</t>
  </si>
  <si>
    <t>Prob of CFs</t>
  </si>
  <si>
    <t>(1-Prob of Default)</t>
  </si>
  <si>
    <t>Prob of 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</si>
</sst>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0.000%"/>
    <numFmt numFmtId="166" formatCode="0.000"/>
    <numFmt numFmtId="167" formatCode="0.0000"/>
    <numFmt numFmtId="168" formatCode="0.000000"/>
    <numFmt numFmtId="169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0" fontId="0" fillId="0" borderId="0" xfId="0" applyNumberFormat="1"/>
    <xf numFmtId="10" fontId="0" fillId="0" borderId="0" xfId="1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164" fontId="0" fillId="0" borderId="0" xfId="1" applyNumberFormat="1" applyFont="1"/>
    <xf numFmtId="165" fontId="0" fillId="0" borderId="0" xfId="1" applyNumberFormat="1" applyFont="1"/>
    <xf numFmtId="166" fontId="0" fillId="0" borderId="0" xfId="0" applyNumberFormat="1"/>
    <xf numFmtId="0" fontId="0" fillId="0" borderId="1" xfId="0" applyBorder="1" applyAlignment="1"/>
    <xf numFmtId="0" fontId="2" fillId="0" borderId="0" xfId="0" applyFont="1"/>
    <xf numFmtId="0" fontId="5" fillId="0" borderId="0" xfId="0" applyFont="1"/>
    <xf numFmtId="169" fontId="0" fillId="0" borderId="0" xfId="0" applyNumberFormat="1"/>
    <xf numFmtId="167" fontId="0" fillId="0" borderId="0" xfId="0" applyNumberFormat="1" applyAlignment="1">
      <alignment horizontal="center"/>
    </xf>
    <xf numFmtId="167" fontId="6" fillId="0" borderId="0" xfId="0" applyNumberFormat="1" applyFont="1" applyAlignment="1">
      <alignment horizontal="center"/>
    </xf>
    <xf numFmtId="169" fontId="3" fillId="0" borderId="0" xfId="0" applyNumberFormat="1" applyFont="1"/>
    <xf numFmtId="0" fontId="0" fillId="0" borderId="0" xfId="0" applyAlignment="1">
      <alignment horizontal="left"/>
    </xf>
    <xf numFmtId="169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9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'Par BB Valuation'!$E$12</c:f>
              <c:strCache>
                <c:ptCount val="1"/>
                <c:pt idx="0">
                  <c:v>Prob of Default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'Par BB Valuation'!$A$13:$A$32</c:f>
              <c:numCache>
                <c:formatCode>General</c:formatCode>
                <c:ptCount val="2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</c:numCache>
            </c:numRef>
          </c:xVal>
          <c:yVal>
            <c:numRef>
              <c:f>'Par BB Valuation'!$E$13:$E$32</c:f>
              <c:numCache>
                <c:formatCode>General</c:formatCode>
                <c:ptCount val="20"/>
                <c:pt idx="0">
                  <c:v>3.4844749278987032E-3</c:v>
                </c:pt>
                <c:pt idx="1">
                  <c:v>8.152440795673243E-3</c:v>
                </c:pt>
                <c:pt idx="2">
                  <c:v>1.7258717299874101E-2</c:v>
                </c:pt>
                <c:pt idx="3">
                  <c:v>3.3059777644317306E-2</c:v>
                </c:pt>
                <c:pt idx="4">
                  <c:v>5.7300959372038024E-2</c:v>
                </c:pt>
                <c:pt idx="5">
                  <c:v>8.9865792823444313E-2</c:v>
                </c:pt>
                <c:pt idx="6">
                  <c:v>0.12752563032435468</c:v>
                </c:pt>
                <c:pt idx="7">
                  <c:v>0.16374615061559639</c:v>
                </c:pt>
                <c:pt idx="8">
                  <c:v>0.19024588490014283</c:v>
                </c:pt>
                <c:pt idx="9">
                  <c:v>0.2</c:v>
                </c:pt>
                <c:pt idx="10">
                  <c:v>0.19024588490014283</c:v>
                </c:pt>
                <c:pt idx="11">
                  <c:v>0.16374615061559639</c:v>
                </c:pt>
                <c:pt idx="12">
                  <c:v>0.12752563032435468</c:v>
                </c:pt>
                <c:pt idx="13">
                  <c:v>8.9865792823444313E-2</c:v>
                </c:pt>
                <c:pt idx="14">
                  <c:v>5.7300959372038024E-2</c:v>
                </c:pt>
                <c:pt idx="15">
                  <c:v>3.3059777644317306E-2</c:v>
                </c:pt>
                <c:pt idx="16">
                  <c:v>1.7258717299874101E-2</c:v>
                </c:pt>
                <c:pt idx="17">
                  <c:v>8.152440795673243E-3</c:v>
                </c:pt>
                <c:pt idx="18">
                  <c:v>3.4844749278987032E-3</c:v>
                </c:pt>
                <c:pt idx="19">
                  <c:v>1.3475893998170934E-3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FB-4D8B-B3C4-782C3FB7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839040"/>
        <c:axId val="400841344"/>
      </c:scatterChart>
      <c:valAx>
        <c:axId val="400839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(T-t)</a:t>
                </a:r>
                <a:r>
                  <a:rPr lang="en-US" baseline="0"/>
                  <a:t> Remaining Time to Maturity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55158902012248456"/>
              <c:y val="0.874050743657042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841344"/>
        <c:crosses val="autoZero"/>
        <c:crossBetween val="midCat"/>
      </c:valAx>
      <c:valAx>
        <c:axId val="40084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839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19050</xdr:rowOff>
    </xdr:from>
    <xdr:to>
      <xdr:col>13</xdr:col>
      <xdr:colOff>758825</xdr:colOff>
      <xdr:row>28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D19" sqref="D19"/>
    </sheetView>
  </sheetViews>
  <sheetFormatPr defaultRowHeight="15" x14ac:dyDescent="0.25"/>
  <cols>
    <col min="1" max="1" width="13.28515625" customWidth="1"/>
    <col min="2" max="2" width="15.85546875" bestFit="1" customWidth="1"/>
    <col min="3" max="3" width="11.5703125" customWidth="1"/>
    <col min="4" max="4" width="16" customWidth="1"/>
    <col min="5" max="5" width="15" customWidth="1"/>
    <col min="6" max="6" width="16.7109375" customWidth="1"/>
    <col min="7" max="7" width="15" customWidth="1"/>
    <col min="8" max="8" width="12.7109375" customWidth="1"/>
    <col min="9" max="9" width="10.140625" customWidth="1"/>
    <col min="10" max="10" width="19.28515625" bestFit="1" customWidth="1"/>
    <col min="14" max="14" width="14.42578125" bestFit="1" customWidth="1"/>
    <col min="15" max="16" width="13.85546875" bestFit="1" customWidth="1"/>
    <col min="17" max="17" width="12" bestFit="1" customWidth="1"/>
  </cols>
  <sheetData>
    <row r="1" spans="1:15" x14ac:dyDescent="0.25">
      <c r="B1" s="23" t="s">
        <v>2</v>
      </c>
      <c r="C1" s="23"/>
      <c r="D1" s="10"/>
      <c r="E1" s="6"/>
      <c r="F1" s="6"/>
      <c r="G1" s="6"/>
      <c r="H1" s="6"/>
      <c r="I1" s="6"/>
      <c r="J1" s="23"/>
      <c r="K1" s="23"/>
      <c r="L1" s="10"/>
    </row>
    <row r="2" spans="1:15" x14ac:dyDescent="0.25">
      <c r="B2" t="s">
        <v>4</v>
      </c>
      <c r="C2">
        <v>100</v>
      </c>
    </row>
    <row r="3" spans="1:15" x14ac:dyDescent="0.25">
      <c r="B3" t="s">
        <v>15</v>
      </c>
      <c r="C3">
        <v>10</v>
      </c>
      <c r="J3" s="1"/>
    </row>
    <row r="4" spans="1:15" x14ac:dyDescent="0.25">
      <c r="B4" t="s">
        <v>3</v>
      </c>
      <c r="C4" s="1">
        <v>7.0000000000000007E-2</v>
      </c>
      <c r="K4" s="1"/>
    </row>
    <row r="5" spans="1:15" x14ac:dyDescent="0.25">
      <c r="B5" t="s">
        <v>5</v>
      </c>
      <c r="C5" s="2">
        <f>C4/2</f>
        <v>3.5000000000000003E-2</v>
      </c>
      <c r="J5" s="1"/>
      <c r="K5" s="8"/>
    </row>
    <row r="6" spans="1:15" x14ac:dyDescent="0.25">
      <c r="B6" t="s">
        <v>9</v>
      </c>
      <c r="C6" s="2">
        <v>0.03</v>
      </c>
      <c r="K6" s="8"/>
    </row>
    <row r="7" spans="1:15" x14ac:dyDescent="0.25">
      <c r="B7" t="s">
        <v>8</v>
      </c>
      <c r="C7" s="1">
        <v>0.13</v>
      </c>
    </row>
    <row r="8" spans="1:15" x14ac:dyDescent="0.25">
      <c r="B8" t="s">
        <v>6</v>
      </c>
      <c r="C8" s="1">
        <v>0.08</v>
      </c>
      <c r="K8" s="1"/>
    </row>
    <row r="9" spans="1:15" x14ac:dyDescent="0.25">
      <c r="B9" t="s">
        <v>13</v>
      </c>
      <c r="C9" s="1">
        <f>C7-C8</f>
        <v>0.05</v>
      </c>
      <c r="K9" s="1"/>
    </row>
    <row r="10" spans="1:15" x14ac:dyDescent="0.25">
      <c r="C10" s="1"/>
      <c r="K10" s="1"/>
    </row>
    <row r="11" spans="1:15" x14ac:dyDescent="0.25">
      <c r="A11" s="11"/>
      <c r="B11" s="11"/>
      <c r="C11" s="11"/>
      <c r="D11" s="11"/>
      <c r="E11" s="11"/>
      <c r="F11" s="11"/>
      <c r="G11" s="11"/>
      <c r="H11" s="11"/>
    </row>
    <row r="12" spans="1:15" x14ac:dyDescent="0.25">
      <c r="A12" s="11" t="s">
        <v>7</v>
      </c>
      <c r="B12" s="3" t="s">
        <v>0</v>
      </c>
      <c r="C12" s="3" t="s">
        <v>1</v>
      </c>
      <c r="D12" s="3" t="s">
        <v>14</v>
      </c>
      <c r="E12" s="3" t="s">
        <v>18</v>
      </c>
      <c r="F12" s="3" t="s">
        <v>17</v>
      </c>
      <c r="G12" s="3" t="s">
        <v>16</v>
      </c>
      <c r="H12" s="3" t="s">
        <v>10</v>
      </c>
      <c r="I12" s="4"/>
      <c r="J12" s="4"/>
      <c r="K12" s="4"/>
      <c r="L12" s="4"/>
      <c r="M12" s="4"/>
      <c r="N12" s="4"/>
      <c r="O12" s="4"/>
    </row>
    <row r="13" spans="1:15" x14ac:dyDescent="0.25">
      <c r="A13" s="17">
        <f>20-B13</f>
        <v>19</v>
      </c>
      <c r="B13" s="5">
        <v>1</v>
      </c>
      <c r="C13" s="18">
        <f>$C$5*$C$2/(1+$C$7/2)^B13</f>
        <v>3.2863849765258224</v>
      </c>
      <c r="D13" s="19">
        <f>0+($C$6*$C$2)/(1+$C$8/2)^B13+($C$6*$C$2)/(1+$C$8/2)^B14+($C$6*$C$2)/(1+$C$8/2)^B15</f>
        <v>8.3252730996813824</v>
      </c>
      <c r="E13">
        <f>EXP(-0.05*((B13-$C$3)^2))*0.2</f>
        <v>3.4844749278987032E-3</v>
      </c>
      <c r="F13">
        <f>1-E13</f>
        <v>0.99651552507210128</v>
      </c>
      <c r="G13" s="14">
        <f>E13</f>
        <v>3.4844749278987032E-3</v>
      </c>
      <c r="H13" s="13">
        <f>D13*G13</f>
        <v>2.9009205383749299E-2</v>
      </c>
      <c r="L13" s="9"/>
      <c r="N13" s="7"/>
    </row>
    <row r="14" spans="1:15" x14ac:dyDescent="0.25">
      <c r="A14" s="17">
        <f t="shared" ref="A14:A32" si="0">20-B14</f>
        <v>18</v>
      </c>
      <c r="B14" s="5">
        <v>2</v>
      </c>
      <c r="C14" s="18">
        <f>$C$5*$C$2/(1+$C$7/2)^B14</f>
        <v>3.085807489695608</v>
      </c>
      <c r="D14" s="19">
        <f>SUM($C$13:C13)+($C$6*$C$2)/(1+$C$8/2)^B14+($C$6*$C$2)/(1+$C$8/2)^B15+($C$6*$C$2)/(1+$C$8/2)^B16</f>
        <v>11.291455264680998</v>
      </c>
      <c r="E14">
        <f t="shared" ref="E14:E33" si="1">EXP(-0.05*((B14-$C$3)^2))*0.2</f>
        <v>8.152440795673243E-3</v>
      </c>
      <c r="F14">
        <f t="shared" ref="F14:F33" si="2">1-E14</f>
        <v>0.99184755920432677</v>
      </c>
      <c r="G14" s="14">
        <f>PRODUCT($F$13:F13)*E14</f>
        <v>8.124033820119541E-3</v>
      </c>
      <c r="H14" s="13">
        <f t="shared" ref="H14:H33" si="3">D14*G14</f>
        <v>9.1732164448635273E-2</v>
      </c>
      <c r="L14" s="9"/>
      <c r="N14" s="7"/>
    </row>
    <row r="15" spans="1:15" x14ac:dyDescent="0.25">
      <c r="A15" s="17">
        <f t="shared" si="0"/>
        <v>17</v>
      </c>
      <c r="B15" s="5">
        <v>3</v>
      </c>
      <c r="C15" s="18">
        <f t="shared" ref="C15:C33" si="4">$C$5*$C$2/(1+$C$7/2)^B15</f>
        <v>2.8974718213104302</v>
      </c>
      <c r="D15" s="19">
        <f>SUM($C$13:C14)+($C$6*$C$2)/(1+$C$8/2)^B15+($C$6*$C$2)/(1+$C$8/2)^B16+($C$6*$C$2)/(1+$C$8/2)^B17</f>
        <v>14.069375435601406</v>
      </c>
      <c r="E15">
        <f t="shared" si="1"/>
        <v>1.7258717299874101E-2</v>
      </c>
      <c r="F15">
        <f t="shared" si="2"/>
        <v>0.98274128270012595</v>
      </c>
      <c r="G15" s="14">
        <f>PRODUCT($F$13:F14)*E15</f>
        <v>1.7058369329118941E-2</v>
      </c>
      <c r="H15" s="13">
        <f t="shared" si="3"/>
        <v>0.24000060241052246</v>
      </c>
      <c r="L15" s="9"/>
      <c r="N15" s="7"/>
    </row>
    <row r="16" spans="1:15" x14ac:dyDescent="0.25">
      <c r="A16" s="17">
        <f t="shared" si="0"/>
        <v>16</v>
      </c>
      <c r="B16" s="5">
        <v>4</v>
      </c>
      <c r="C16" s="18">
        <f t="shared" si="4"/>
        <v>2.7206308181318595</v>
      </c>
      <c r="D16" s="19">
        <f>SUM($C$13:C15)+($C$6*$C$2)/(1+$C$8/2)^B16+($C$6*$C$2)/(1+$C$8/2)^B17+($C$6*$C$2)/(1+$C$8/2)^B18</f>
        <v>16.670801758089528</v>
      </c>
      <c r="E16">
        <f t="shared" si="1"/>
        <v>3.3059777644317306E-2</v>
      </c>
      <c r="F16">
        <f t="shared" si="2"/>
        <v>0.96694022235568267</v>
      </c>
      <c r="G16" s="14">
        <f>PRODUCT($F$13:F15)*E16</f>
        <v>3.2112057029330399E-2</v>
      </c>
      <c r="H16" s="13">
        <f t="shared" si="3"/>
        <v>0.53533373678043239</v>
      </c>
      <c r="L16" s="9"/>
      <c r="N16" s="7"/>
    </row>
    <row r="17" spans="1:19" x14ac:dyDescent="0.25">
      <c r="A17" s="17">
        <f t="shared" si="0"/>
        <v>15</v>
      </c>
      <c r="B17" s="5">
        <v>5</v>
      </c>
      <c r="C17" s="18">
        <f t="shared" si="4"/>
        <v>2.5545829278233425</v>
      </c>
      <c r="D17" s="19">
        <f>SUM($C$13:C16)+($C$6*$C$2)/(1+$C$8/2)^B17+($C$6*$C$2)/(1+$C$8/2)^B18+($C$6*$C$2)/(1+$C$8/2)^B19</f>
        <v>19.106773442738401</v>
      </c>
      <c r="E17">
        <f t="shared" si="1"/>
        <v>5.7300959372038024E-2</v>
      </c>
      <c r="F17">
        <f t="shared" si="2"/>
        <v>0.94269904062796195</v>
      </c>
      <c r="G17" s="14">
        <f>PRODUCT($F$13:F16)*E17</f>
        <v>5.3818268080826598E-2</v>
      </c>
      <c r="H17" s="13">
        <f t="shared" si="3"/>
        <v>1.0282934553009133</v>
      </c>
      <c r="L17" s="9"/>
      <c r="N17" s="7"/>
    </row>
    <row r="18" spans="1:19" x14ac:dyDescent="0.25">
      <c r="A18" s="17">
        <f t="shared" si="0"/>
        <v>14</v>
      </c>
      <c r="B18" s="5">
        <v>6</v>
      </c>
      <c r="C18" s="18">
        <f t="shared" si="4"/>
        <v>2.398669415796566</v>
      </c>
      <c r="D18" s="19">
        <f>SUM($C$13:C17)+($C$6*$C$2)/(1+$C$8/2)^B18+($C$6*$C$2)/(1+$C$8/2)^B19+($C$6*$C$2)/(1+$C$8/2)^B20</f>
        <v>21.387645665289639</v>
      </c>
      <c r="E18">
        <f t="shared" si="1"/>
        <v>8.9865792823444313E-2</v>
      </c>
      <c r="F18">
        <f t="shared" si="2"/>
        <v>0.91013420717655569</v>
      </c>
      <c r="G18" s="14">
        <f>PRODUCT($F$13:F17)*E18</f>
        <v>7.9567424303668796E-2</v>
      </c>
      <c r="H18" s="13">
        <f t="shared" si="3"/>
        <v>1.7017598775066234</v>
      </c>
      <c r="L18" s="9"/>
      <c r="N18" s="7"/>
    </row>
    <row r="19" spans="1:19" x14ac:dyDescent="0.25">
      <c r="A19" s="17">
        <f t="shared" si="0"/>
        <v>13</v>
      </c>
      <c r="B19" s="5">
        <v>7</v>
      </c>
      <c r="C19" s="18">
        <f t="shared" si="4"/>
        <v>2.2522717519216586</v>
      </c>
      <c r="D19" s="19">
        <f>SUM($C$13:C18)+($C$6*$C$2)/(1+$C$8/2)^B19+($C$6*$C$2)/(1+$C$8/2)^B20+($C$6*$C$2)/(1+$C$8/2)^B21</f>
        <v>23.52313171063226</v>
      </c>
      <c r="E19">
        <f t="shared" si="1"/>
        <v>0.12752563032435468</v>
      </c>
      <c r="F19">
        <f t="shared" si="2"/>
        <v>0.87247436967564529</v>
      </c>
      <c r="G19" s="14">
        <f>PRODUCT($F$13:F18)*E19</f>
        <v>0.10276466381687611</v>
      </c>
      <c r="H19" s="13">
        <f t="shared" si="3"/>
        <v>2.4173467221632223</v>
      </c>
      <c r="L19" s="9"/>
      <c r="N19" s="7"/>
      <c r="S19" s="1"/>
    </row>
    <row r="20" spans="1:19" x14ac:dyDescent="0.25">
      <c r="A20" s="17">
        <f t="shared" si="0"/>
        <v>12</v>
      </c>
      <c r="B20" s="5">
        <v>8</v>
      </c>
      <c r="C20" s="18">
        <f t="shared" si="4"/>
        <v>2.1148091567339518</v>
      </c>
      <c r="D20" s="19">
        <f>SUM($C$13:C19)+($C$6*$C$2)/(1+$C$8/2)^B20+($C$6*$C$2)/(1+$C$8/2)^B21+($C$6*$C$2)/(1+$C$8/2)^B22</f>
        <v>25.522342529425121</v>
      </c>
      <c r="E20">
        <f t="shared" si="1"/>
        <v>0.16374615061559639</v>
      </c>
      <c r="F20">
        <f t="shared" si="2"/>
        <v>0.83625384938440361</v>
      </c>
      <c r="G20" s="14">
        <f>PRODUCT($F$13:F19)*E20</f>
        <v>0.11512512215892069</v>
      </c>
      <c r="H20" s="13">
        <f t="shared" si="3"/>
        <v>2.9382628014818839</v>
      </c>
      <c r="L20" s="9"/>
      <c r="N20" s="7"/>
      <c r="S20" s="1"/>
    </row>
    <row r="21" spans="1:19" x14ac:dyDescent="0.25">
      <c r="A21" s="17">
        <f t="shared" si="0"/>
        <v>11</v>
      </c>
      <c r="B21" s="5">
        <v>9</v>
      </c>
      <c r="C21" s="18">
        <f t="shared" si="4"/>
        <v>1.9857362974027717</v>
      </c>
      <c r="D21" s="19">
        <f>SUM($C$13:C20)+($C$6*$C$2)/(1+$C$8/2)^B21+($C$6*$C$2)/(1+$C$8/2)^B22+($C$6*$C$2)/(1+$C$8/2)^B23</f>
        <v>27.393823865842926</v>
      </c>
      <c r="E21">
        <f>EXP(-0.05*((B21-$C$3)^2))*0.2</f>
        <v>0.19024588490014283</v>
      </c>
      <c r="F21">
        <f t="shared" si="2"/>
        <v>0.80975411509985717</v>
      </c>
      <c r="G21" s="14">
        <f>PRODUCT($F$13:F20)*E21</f>
        <v>0.1118542283831498</v>
      </c>
      <c r="H21" s="13">
        <f t="shared" si="3"/>
        <v>3.0641150309777743</v>
      </c>
      <c r="L21" s="9"/>
      <c r="N21" s="7"/>
    </row>
    <row r="22" spans="1:19" x14ac:dyDescent="0.25">
      <c r="A22" s="17">
        <f t="shared" si="0"/>
        <v>10</v>
      </c>
      <c r="B22" s="5">
        <v>10</v>
      </c>
      <c r="C22" s="18">
        <f t="shared" si="4"/>
        <v>1.8645411243218515</v>
      </c>
      <c r="D22" s="19">
        <f>SUM($C$13:C21)+($C$6*$C$2)/(1+$C$8/2)^B22+($C$6*$C$2)/(1+$C$8/2)^B23+($C$6*$C$2)/(1+$C$8/2)^B24</f>
        <v>29.145591105249402</v>
      </c>
      <c r="E22">
        <v>0.2</v>
      </c>
      <c r="F22">
        <f t="shared" si="2"/>
        <v>0.8</v>
      </c>
      <c r="G22" s="14">
        <f>PRODUCT($F$13:F21)*E22</f>
        <v>9.5218271630018114E-2</v>
      </c>
      <c r="H22" s="13">
        <f t="shared" si="3"/>
        <v>2.7751928106770776</v>
      </c>
      <c r="L22" s="9"/>
      <c r="N22" s="7"/>
    </row>
    <row r="23" spans="1:19" x14ac:dyDescent="0.25">
      <c r="A23" s="17">
        <f t="shared" si="0"/>
        <v>9</v>
      </c>
      <c r="B23" s="5">
        <v>11</v>
      </c>
      <c r="C23" s="18">
        <f t="shared" si="4"/>
        <v>1.750742839738828</v>
      </c>
      <c r="D23" s="19">
        <f>SUM($C$13:C22)+($C$6*$C$2)/(1+$C$8/2)^B23+($C$6*$C$2)/(1+$C$8/2)^B24+($C$6*$C$2)/(1+$C$8/2)^B25</f>
        <v>30.78516198149789</v>
      </c>
      <c r="E23">
        <f t="shared" si="1"/>
        <v>0.19024588490014283</v>
      </c>
      <c r="F23">
        <f t="shared" si="2"/>
        <v>0.80975411509985717</v>
      </c>
      <c r="G23" s="14">
        <f>PRODUCT($F$13:F22)*E23</f>
        <v>7.245953737965985E-2</v>
      </c>
      <c r="H23" s="13">
        <f t="shared" si="3"/>
        <v>2.2306785953372295</v>
      </c>
      <c r="L23" s="9"/>
      <c r="N23" s="7"/>
    </row>
    <row r="24" spans="1:19" x14ac:dyDescent="0.25">
      <c r="A24" s="17">
        <f t="shared" si="0"/>
        <v>8</v>
      </c>
      <c r="B24" s="5">
        <v>12</v>
      </c>
      <c r="C24" s="18">
        <f t="shared" si="4"/>
        <v>1.6438899903650968</v>
      </c>
      <c r="D24" s="19">
        <f>SUM($C$13:C23)+($C$6*$C$2)/(1+$C$8/2)^B24+($C$6*$C$2)/(1+$C$8/2)^B25+($C$6*$C$2)/(1+$C$8/2)^B26</f>
        <v>32.319587275012331</v>
      </c>
      <c r="E24">
        <f t="shared" si="1"/>
        <v>0.16374615061559639</v>
      </c>
      <c r="F24">
        <f t="shared" si="2"/>
        <v>0.83625384938440361</v>
      </c>
      <c r="G24" s="14">
        <f>PRODUCT($F$13:F23)*E24</f>
        <v>5.0501531469436645E-2</v>
      </c>
      <c r="H24" s="13">
        <f t="shared" si="3"/>
        <v>1.6321886538482393</v>
      </c>
      <c r="L24" s="9"/>
      <c r="N24" s="7"/>
    </row>
    <row r="25" spans="1:19" x14ac:dyDescent="0.25">
      <c r="A25" s="17">
        <f t="shared" si="0"/>
        <v>7</v>
      </c>
      <c r="B25" s="5">
        <v>13</v>
      </c>
      <c r="C25" s="18">
        <f t="shared" si="4"/>
        <v>1.5435586763991518</v>
      </c>
      <c r="D25" s="19">
        <f>SUM($C$13:C24)+($C$6*$C$2)/(1+$C$8/2)^B25+($C$6*$C$2)/(1+$C$8/2)^B26+($C$6*$C$2)/(1+$C$8/2)^B27</f>
        <v>33.75547962477706</v>
      </c>
      <c r="E25">
        <f t="shared" si="1"/>
        <v>0.12752563032435468</v>
      </c>
      <c r="F25">
        <f t="shared" si="2"/>
        <v>0.87247436967564529</v>
      </c>
      <c r="G25" s="14">
        <f>PRODUCT($F$13:F24)*E25</f>
        <v>3.2890392621717314E-2</v>
      </c>
      <c r="H25" s="13">
        <f t="shared" si="3"/>
        <v>1.1102309779932966</v>
      </c>
      <c r="L25" s="9"/>
      <c r="N25" s="7"/>
    </row>
    <row r="26" spans="1:19" x14ac:dyDescent="0.25">
      <c r="A26" s="17">
        <f t="shared" si="0"/>
        <v>6</v>
      </c>
      <c r="B26" s="5">
        <v>14</v>
      </c>
      <c r="C26" s="18">
        <f t="shared" si="4"/>
        <v>1.4493508698583588</v>
      </c>
      <c r="D26" s="19">
        <f>SUM($C$13:C25)+($C$6*$C$2)/(1+$C$8/2)^B26+($C$6*$C$2)/(1+$C$8/2)^B27+($C$6*$C$2)/(1+$C$8/2)^B28</f>
        <v>35.099040569829697</v>
      </c>
      <c r="E26">
        <f t="shared" si="1"/>
        <v>8.9865792823444313E-2</v>
      </c>
      <c r="F26">
        <f t="shared" si="2"/>
        <v>0.91013420717655569</v>
      </c>
      <c r="G26" s="14">
        <f>PRODUCT($F$13:F25)*E26</f>
        <v>2.0221746737471444E-2</v>
      </c>
      <c r="H26" s="13">
        <f t="shared" si="3"/>
        <v>0.70976390913133147</v>
      </c>
      <c r="L26" s="9"/>
      <c r="N26" s="7"/>
    </row>
    <row r="27" spans="1:19" x14ac:dyDescent="0.25">
      <c r="A27" s="17">
        <f t="shared" si="0"/>
        <v>5</v>
      </c>
      <c r="B27" s="5">
        <v>15</v>
      </c>
      <c r="C27" s="18">
        <f t="shared" si="4"/>
        <v>1.360892835547755</v>
      </c>
      <c r="D27" s="19">
        <f>SUM($C$13:C26)+($C$6*$C$2)/(1+$C$8/2)^B27+($C$6*$C$2)/(1+$C$8/2)^B28+($C$6*$C$2)/(1+$C$8/2)^B29</f>
        <v>36.356085928777944</v>
      </c>
      <c r="E27">
        <f t="shared" si="1"/>
        <v>5.7300959372038024E-2</v>
      </c>
      <c r="F27">
        <f t="shared" si="2"/>
        <v>0.94269904062796195</v>
      </c>
      <c r="G27" s="14">
        <f>PRODUCT($F$13:F26)*E27</f>
        <v>1.1735229506542049E-2</v>
      </c>
      <c r="H27" s="13">
        <f t="shared" si="3"/>
        <v>0.42664701233377311</v>
      </c>
      <c r="L27" s="9"/>
      <c r="N27" s="7"/>
    </row>
    <row r="28" spans="1:19" x14ac:dyDescent="0.25">
      <c r="A28" s="17">
        <f t="shared" si="0"/>
        <v>4</v>
      </c>
      <c r="B28" s="5">
        <v>16</v>
      </c>
      <c r="C28" s="18">
        <f t="shared" si="4"/>
        <v>1.2778336484016479</v>
      </c>
      <c r="D28" s="19">
        <f>SUM($C$13:C27)+($C$6*$C$2)/(1+$C$8/2)^B28+($C$6*$C$2)/(1+$C$8/2)^B29+($C$6*$C$2)/(1+$C$8/2)^B30</f>
        <v>37.532069619219826</v>
      </c>
      <c r="E28">
        <f t="shared" si="1"/>
        <v>3.3059777644317306E-2</v>
      </c>
      <c r="F28">
        <f t="shared" si="2"/>
        <v>0.96694022235568267</v>
      </c>
      <c r="G28" s="14">
        <f>PRODUCT($F$13:F27)*E28</f>
        <v>6.3826743604796154E-3</v>
      </c>
      <c r="H28" s="13">
        <f t="shared" si="3"/>
        <v>0.2395549784543303</v>
      </c>
      <c r="L28" s="9"/>
      <c r="N28" s="7"/>
    </row>
    <row r="29" spans="1:19" x14ac:dyDescent="0.25">
      <c r="A29" s="17">
        <f t="shared" si="0"/>
        <v>3</v>
      </c>
      <c r="B29" s="5">
        <v>17</v>
      </c>
      <c r="C29" s="18">
        <f t="shared" si="4"/>
        <v>1.1998438013161015</v>
      </c>
      <c r="D29" s="19">
        <f>SUM($C$13:C28)+($C$6*$C$2)/(1+$C$8/2)^B29+($C$6*$C$2)/(1+$C$8/2)^B30+($C$6*$C$2)/(1+$C$8/2)^B31</f>
        <v>38.632106012711986</v>
      </c>
      <c r="E29">
        <f t="shared" si="1"/>
        <v>1.7258717299874101E-2</v>
      </c>
      <c r="F29">
        <f t="shared" si="2"/>
        <v>0.98274128270012595</v>
      </c>
      <c r="G29" s="14">
        <f>PRODUCT($F$13:F28)*E29</f>
        <v>3.2218914219245298E-3</v>
      </c>
      <c r="H29" s="13">
        <f t="shared" si="3"/>
        <v>0.12446845097323579</v>
      </c>
      <c r="L29" s="9"/>
      <c r="N29" s="7"/>
    </row>
    <row r="30" spans="1:19" x14ac:dyDescent="0.25">
      <c r="A30" s="17">
        <f t="shared" si="0"/>
        <v>2</v>
      </c>
      <c r="B30" s="5">
        <v>18</v>
      </c>
      <c r="C30" s="18">
        <f t="shared" si="4"/>
        <v>1.1266138979493909</v>
      </c>
      <c r="D30" s="19">
        <f>SUM($C$13:C29)+($C$6*$C$2)/(1+$C$8/2)^B30+($C$6*$C$2)/(1+$C$8/2)^B31+($C$6*$C$2)/(1+$C$8/2)^B32</f>
        <v>39.660990915076653</v>
      </c>
      <c r="E30">
        <f t="shared" si="1"/>
        <v>8.152440795673243E-3</v>
      </c>
      <c r="F30">
        <f t="shared" si="2"/>
        <v>0.99184755920432677</v>
      </c>
      <c r="G30" s="14">
        <f>PRODUCT($F$13:F29)*E30</f>
        <v>1.4956474652130091E-3</v>
      </c>
      <c r="H30" s="13">
        <f t="shared" si="3"/>
        <v>5.9318860529970575E-2</v>
      </c>
      <c r="L30" s="9"/>
      <c r="N30" s="7"/>
    </row>
    <row r="31" spans="1:19" x14ac:dyDescent="0.25">
      <c r="A31" s="17">
        <f t="shared" si="0"/>
        <v>1</v>
      </c>
      <c r="B31" s="5">
        <v>19</v>
      </c>
      <c r="C31" s="18">
        <f t="shared" si="4"/>
        <v>1.0578534253045926</v>
      </c>
      <c r="D31" s="19">
        <f>SUM($C$13:C30)+($C$6*$C$2)/(1+$C$8/2)^B31+($C$6*$C$2)/(1+$C$8/2)^B32+($C$6*$C$2)/(1+$C$8/2)^B33</f>
        <v>40.67588128859596</v>
      </c>
      <c r="E31">
        <f t="shared" si="1"/>
        <v>3.4844749278987032E-3</v>
      </c>
      <c r="F31">
        <f t="shared" si="2"/>
        <v>0.99651552507210128</v>
      </c>
      <c r="G31" s="14">
        <f>PRODUCT($F$13:F30)*E31</f>
        <v>6.3405051346979407E-4</v>
      </c>
      <c r="H31" s="13">
        <f t="shared" si="3"/>
        <v>2.5790563416870659E-2</v>
      </c>
      <c r="L31" s="9"/>
      <c r="N31" s="7"/>
    </row>
    <row r="32" spans="1:19" x14ac:dyDescent="0.25">
      <c r="A32" s="17">
        <f t="shared" si="0"/>
        <v>0</v>
      </c>
      <c r="B32" s="5">
        <v>20</v>
      </c>
      <c r="C32" s="18">
        <f t="shared" si="4"/>
        <v>0.99328960122496968</v>
      </c>
      <c r="D32" s="19">
        <f>SUM($C$13:C31)+($C$6*$C$2)/(1+$C$8/2)^B32+($C$6*$C$2)/(1+$C$8/2)^B33+($C$6*$C$2)/(1+$C$8/2)^B34</f>
        <v>43.309807441752525</v>
      </c>
      <c r="E32">
        <f t="shared" si="1"/>
        <v>1.3475893998170934E-3</v>
      </c>
      <c r="F32">
        <f t="shared" si="2"/>
        <v>0.99865241060018295</v>
      </c>
      <c r="G32" s="14">
        <f>PRODUCT($F$13:F31)*E32</f>
        <v>2.4435890475025965E-4</v>
      </c>
      <c r="H32" s="13">
        <f t="shared" si="3"/>
        <v>1.0583137111411291E-2</v>
      </c>
      <c r="L32" s="9"/>
      <c r="N32" s="7"/>
    </row>
    <row r="33" spans="1:14" x14ac:dyDescent="0.25">
      <c r="A33" s="17">
        <f t="shared" ref="A33" si="5">20-B33</f>
        <v>0</v>
      </c>
      <c r="B33" s="5">
        <v>20</v>
      </c>
      <c r="C33" s="18">
        <f t="shared" si="4"/>
        <v>0.99328960122496968</v>
      </c>
      <c r="D33" s="19">
        <f>SUM($C$13:C33)</f>
        <v>39.558064966994721</v>
      </c>
      <c r="E33">
        <f t="shared" si="1"/>
        <v>1.3475893998170934E-3</v>
      </c>
      <c r="F33">
        <f t="shared" si="2"/>
        <v>0.99865241060018295</v>
      </c>
      <c r="G33" s="14">
        <f>PRODUCT($F$13:F33)</f>
        <v>0.1808419965301275</v>
      </c>
      <c r="H33" s="13">
        <f t="shared" si="3"/>
        <v>7.1537594474998176</v>
      </c>
      <c r="L33" s="9"/>
      <c r="N33" s="7"/>
    </row>
    <row r="34" spans="1:14" x14ac:dyDescent="0.25">
      <c r="A34" t="s">
        <v>12</v>
      </c>
      <c r="B34" s="5"/>
      <c r="C34" s="18"/>
      <c r="D34" s="5"/>
      <c r="E34" s="2"/>
      <c r="G34" s="15">
        <f>SUM(G13:G33)</f>
        <v>0.99975597039071973</v>
      </c>
      <c r="H34" s="16">
        <f>SUM(H13:H32)</f>
        <v>21.390271546260522</v>
      </c>
    </row>
    <row r="35" spans="1:14" x14ac:dyDescent="0.25">
      <c r="A35" t="s">
        <v>4</v>
      </c>
      <c r="B35" s="5">
        <v>20</v>
      </c>
      <c r="C35" s="20">
        <f>$C$2/(1+$C$8/2)^B35</f>
        <v>45.638694620129208</v>
      </c>
      <c r="D35" s="5"/>
      <c r="G35">
        <f>SUM($F$19:F40)*E35</f>
        <v>0</v>
      </c>
      <c r="H35" s="13"/>
    </row>
    <row r="36" spans="1:14" x14ac:dyDescent="0.25">
      <c r="B36" s="5"/>
      <c r="C36" s="18"/>
      <c r="D36" s="5"/>
      <c r="H36" s="13"/>
    </row>
    <row r="37" spans="1:14" x14ac:dyDescent="0.25">
      <c r="A37" s="12" t="s">
        <v>11</v>
      </c>
      <c r="B37" s="21"/>
      <c r="C37" s="22">
        <f>C35+H34</f>
        <v>67.028966166389722</v>
      </c>
      <c r="D37" s="5"/>
      <c r="H37" s="13"/>
    </row>
  </sheetData>
  <mergeCells count="2">
    <mergeCell ref="B1:C1"/>
    <mergeCell ref="J1:K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 BB Valuation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Teng</dc:creator>
  <cp:lastModifiedBy>Temp</cp:lastModifiedBy>
  <dcterms:created xsi:type="dcterms:W3CDTF">2016-04-03T19:56:16Z</dcterms:created>
  <dcterms:modified xsi:type="dcterms:W3CDTF">2021-04-16T01:43:39Z</dcterms:modified>
</cp:coreProperties>
</file>